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8800" windowHeight="11430"/>
  </bookViews>
  <sheets>
    <sheet name="Project Budget" sheetId="1" r:id="rId1"/>
  </sheets>
  <definedNames>
    <definedName name="_xlnm.Print_Area" localSheetId="0">'Project Budget'!$A$1:$E$55</definedName>
  </definedNames>
  <calcPr calcId="162913"/>
</workbook>
</file>

<file path=xl/calcChain.xml><?xml version="1.0" encoding="utf-8"?>
<calcChain xmlns="http://schemas.openxmlformats.org/spreadsheetml/2006/main">
  <c r="E55" i="1" l="1"/>
  <c r="C53" i="1"/>
  <c r="C52" i="1"/>
  <c r="C51" i="1"/>
  <c r="C50" i="1"/>
  <c r="C49" i="1"/>
  <c r="C48" i="1"/>
  <c r="C47" i="1"/>
  <c r="E46" i="1"/>
  <c r="E45" i="1"/>
  <c r="E44" i="1"/>
  <c r="D41" i="1"/>
  <c r="C39" i="1"/>
  <c r="C28" i="1"/>
  <c r="C26" i="1"/>
  <c r="C41" i="1" s="1"/>
  <c r="E13" i="1"/>
  <c r="E41" i="1" s="1"/>
</calcChain>
</file>

<file path=xl/comments1.xml><?xml version="1.0" encoding="utf-8"?>
<comments xmlns="http://schemas.openxmlformats.org/spreadsheetml/2006/main">
  <authors>
    <author/>
  </authors>
  <commentList>
    <comment ref="A21" authorId="0" shapeId="0">
      <text>
        <r>
          <rPr>
            <sz val="10"/>
            <color rgb="FF000000"/>
            <rFont val="Arial"/>
            <family val="2"/>
          </rPr>
          <t>+jeff@mnlakesandrivers.org Can you please identify the hourly wage, personnel types, and total hours for each task?
_Assigned to you_
	-Edgar Rudberg
Does that work - comes out to about 2 days a month over three years. Probably be more in the beginning and less at the end.
	-Jeff Forester</t>
        </r>
      </text>
    </comment>
  </commentList>
</comments>
</file>

<file path=xl/sharedStrings.xml><?xml version="1.0" encoding="utf-8"?>
<sst xmlns="http://schemas.openxmlformats.org/spreadsheetml/2006/main" count="71" uniqueCount="63">
  <si>
    <t>Attachment A: Project Budget Spreadsheet</t>
  </si>
  <si>
    <t>Environment and Natural Resources Trust Fund</t>
  </si>
  <si>
    <t>M.L. 2020 Budget Spreadsheet</t>
  </si>
  <si>
    <t>Legal Citation:</t>
  </si>
  <si>
    <t>Project Manager: Jeff Forester</t>
  </si>
  <si>
    <t xml:space="preserve">Project Title: Stop Starry Invasion - Community Invasive Species Containment </t>
  </si>
  <si>
    <t>Organization: Minnesota Lakes and Rivers Advocates</t>
  </si>
  <si>
    <t xml:space="preserve">Project Length and Completion Date: 3 years (Dec. 2024) </t>
  </si>
  <si>
    <t>Today's Date: 4/14/2019</t>
  </si>
  <si>
    <t>ENVIRONMENT AND NATURAL RESOURCES TRUST FUND BUDGET</t>
  </si>
  <si>
    <t>Budget</t>
  </si>
  <si>
    <t>Amount Spent</t>
  </si>
  <si>
    <t xml:space="preserve">
Balance</t>
  </si>
  <si>
    <t>BUDGET ITEM</t>
  </si>
  <si>
    <t>Personnel (Wages and Benefits)</t>
  </si>
  <si>
    <t>Project Manager/Admin - 360 hours over 3 years @$120 per hour (Activities 1&amp;2)</t>
  </si>
  <si>
    <t>Community Outreach/Contact @ $70 per hour, estimated 634.5 hours over 3 years (Activity 1)</t>
  </si>
  <si>
    <t>Professional/Technical/Service Contracts</t>
  </si>
  <si>
    <t>Site Project manager -  Admin @ $70 per hour, estimated 557 hours over 3 years (Activity 2)</t>
  </si>
  <si>
    <t>Mileage (Per "Commissioner's Plan" @ $0.545, 11,448 miles total) (Activity 1)</t>
  </si>
  <si>
    <t>Mileage (Per "Commissioner's Plan" @ $0.545, 3,816 miles total) (Activity 2)</t>
  </si>
  <si>
    <t>Lodging, Per Diem and Incidentals (Per "Commissioner's Plan" ($71 M&amp;IE +$124 Lodging) (Activity 1)</t>
  </si>
  <si>
    <t>Lodging, Per Diem and Incidentals (Per "Commissioner's Plan" ($71 M&amp;IE +$124 Lodging) (Activity 2)</t>
  </si>
  <si>
    <t>Equipment/Tools/Supplies</t>
  </si>
  <si>
    <t>Delivery and installation  of waterless cleaning systems &amp; concrete pads (28 units @ $1500 each) Activity 2</t>
  </si>
  <si>
    <t>Vinyl covers (28 @ $975 each) Activity 2</t>
  </si>
  <si>
    <t>Capital Expenditures Over $5,000</t>
  </si>
  <si>
    <t>Concrete bases (28 @ $850) Activity 2</t>
  </si>
  <si>
    <t>Signage and pavement marking (28 sites x $4750/site) Activity 1</t>
  </si>
  <si>
    <t>Custom educational wraps (28) Activity 1</t>
  </si>
  <si>
    <t>Fee Title Acquisition</t>
  </si>
  <si>
    <t>Septic pump out ($75/pump out x 4 pump outs/year x 28 stations x 3 years) Activity 2</t>
  </si>
  <si>
    <t xml:space="preserve">Easement Acquisition </t>
  </si>
  <si>
    <t>Tool replacement ($200/year/station x 28 stations x 3 years) Activity 2</t>
  </si>
  <si>
    <t>Professional Services for Acquisition</t>
  </si>
  <si>
    <t>Cleaning Stations (Solar Wayside Units @ $26,000) Activity 2</t>
  </si>
  <si>
    <t xml:space="preserve">Printing </t>
  </si>
  <si>
    <t>Travel expenses in Minnesota</t>
  </si>
  <si>
    <t>Other</t>
  </si>
  <si>
    <t>Creating starry stonewort specific video and content: Activity 1</t>
  </si>
  <si>
    <t>3 years of IoT software (28 units x3 years x $875/unit/year) Activity 2</t>
  </si>
  <si>
    <t>Software set up fee (7 counties) Activity 2</t>
  </si>
  <si>
    <t>COLUMN TOTAL</t>
  </si>
  <si>
    <t>Status (secured or pending)</t>
  </si>
  <si>
    <t xml:space="preserve"> Budget</t>
  </si>
  <si>
    <t>Spent</t>
  </si>
  <si>
    <t>Balance</t>
  </si>
  <si>
    <t>Non-State:</t>
  </si>
  <si>
    <t xml:space="preserve">State: </t>
  </si>
  <si>
    <t xml:space="preserve">In kind: </t>
  </si>
  <si>
    <t>Vendor Site Analysis (20 hrs/site x $150/hr)</t>
  </si>
  <si>
    <t>Secured</t>
  </si>
  <si>
    <t>Liability and Property Insurance: lifetime of infrastructure (10 years x 28 stations x $1000)</t>
  </si>
  <si>
    <t>Pending</t>
  </si>
  <si>
    <t>Amount legally obligated but not yet spent</t>
  </si>
  <si>
    <t>Post project support for lifetime of units (7 years) x (software)</t>
  </si>
  <si>
    <t>Post project support for lifetime of units (7 years) x (pump out)</t>
  </si>
  <si>
    <t>Post project support for lifetime of units (7 years x $200/year/station x 28 stations)</t>
  </si>
  <si>
    <t>Other ENRTF APPROPRIATIONS AWARDED IN THE LAST SIX YEARS</t>
  </si>
  <si>
    <t>SOURCE AND USE OF OTHER FUNDS CONTRIBUTED TO THE PROJECT</t>
  </si>
  <si>
    <t>Local Governmental Unit: participation in project (20 hrs/site)</t>
  </si>
  <si>
    <t>Local Governmental Unit: Mainetance ($25/hr x 1hr/week/unit x 28 units x 10 years x 24 weeks/season)</t>
  </si>
  <si>
    <t>Project Budget: $1,264,955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</si>
</sst>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0"/>
      <color rgb="FF000000"/>
      <name val="Arial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i/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164" fontId="2" fillId="3" borderId="8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164" fontId="7" fillId="3" borderId="10" xfId="0" applyNumberFormat="1" applyFont="1" applyFill="1" applyBorder="1" applyAlignment="1">
      <alignment vertical="top"/>
    </xf>
    <xf numFmtId="164" fontId="2" fillId="0" borderId="10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14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164" fontId="2" fillId="0" borderId="17" xfId="0" applyNumberFormat="1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2" fillId="0" borderId="8" xfId="0" applyNumberFormat="1" applyFont="1" applyBorder="1"/>
    <xf numFmtId="165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wrapText="1"/>
    </xf>
    <xf numFmtId="0" fontId="2" fillId="0" borderId="8" xfId="0" applyFont="1" applyBorder="1" applyAlignment="1"/>
    <xf numFmtId="166" fontId="2" fillId="0" borderId="8" xfId="0" applyNumberFormat="1" applyFont="1" applyBorder="1"/>
    <xf numFmtId="0" fontId="2" fillId="0" borderId="8" xfId="0" applyFont="1" applyBorder="1"/>
    <xf numFmtId="0" fontId="1" fillId="2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wrapText="1"/>
    </xf>
    <xf numFmtId="0" fontId="2" fillId="0" borderId="17" xfId="0" applyFont="1" applyBorder="1"/>
    <xf numFmtId="0" fontId="8" fillId="3" borderId="8" xfId="0" applyFont="1" applyFill="1" applyBorder="1" applyAlignment="1"/>
    <xf numFmtId="0" fontId="8" fillId="3" borderId="8" xfId="0" applyFont="1" applyFill="1" applyBorder="1" applyAlignment="1">
      <alignment wrapText="1"/>
    </xf>
    <xf numFmtId="166" fontId="2" fillId="0" borderId="14" xfId="0" applyNumberFormat="1" applyFont="1" applyBorder="1"/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/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1" fillId="0" borderId="9" xfId="0" applyFont="1" applyBorder="1" applyAlignment="1">
      <alignment vertical="top" wrapText="1"/>
    </xf>
    <xf numFmtId="0" fontId="5" fillId="0" borderId="10" xfId="0" applyFont="1" applyBorder="1"/>
    <xf numFmtId="0" fontId="2" fillId="0" borderId="6" xfId="0" applyFont="1" applyBorder="1" applyAlignment="1">
      <alignment vertical="top" wrapText="1"/>
    </xf>
    <xf numFmtId="0" fontId="5" fillId="0" borderId="7" xfId="0" applyFont="1" applyBorder="1"/>
    <xf numFmtId="0" fontId="2" fillId="0" borderId="12" xfId="0" applyFont="1" applyBorder="1" applyAlignment="1">
      <alignment vertical="top" wrapText="1"/>
    </xf>
    <xf numFmtId="0" fontId="5" fillId="0" borderId="13" xfId="0" applyFont="1" applyBorder="1"/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5" fillId="0" borderId="16" xfId="0" applyFont="1" applyBorder="1"/>
    <xf numFmtId="0" fontId="1" fillId="0" borderId="3" xfId="0" applyFont="1" applyBorder="1" applyAlignment="1">
      <alignment vertical="top" wrapText="1"/>
    </xf>
    <xf numFmtId="0" fontId="5" fillId="0" borderId="5" xfId="0" applyFont="1" applyBorder="1"/>
    <xf numFmtId="0" fontId="2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133350</xdr:rowOff>
    </xdr:from>
    <xdr:ext cx="1352550" cy="923925"/>
    <xdr:pic>
      <xdr:nvPicPr>
        <xdr:cNvPr id="2" name="image1.jpg" descr="ENRTF Log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  <pageSetUpPr fitToPage="1"/>
  </sheetPr>
  <dimension ref="A1:Z998"/>
  <sheetViews>
    <sheetView tabSelected="1" topLeftCell="A43" workbookViewId="0">
      <selection activeCell="A62" sqref="A62"/>
    </sheetView>
  </sheetViews>
  <sheetFormatPr defaultColWidth="14.42578125" defaultRowHeight="15" customHeight="1" x14ac:dyDescent="0.2"/>
  <cols>
    <col min="1" max="1" width="68.42578125" customWidth="1"/>
    <col min="2" max="2" width="14.85546875" customWidth="1"/>
    <col min="3" max="3" width="14.42578125" customWidth="1"/>
    <col min="4" max="5" width="13.140625" customWidth="1"/>
    <col min="6" max="6" width="24.42578125" customWidth="1"/>
    <col min="7" max="9" width="13.140625" customWidth="1"/>
    <col min="10" max="10" width="11.140625" customWidth="1"/>
    <col min="11" max="11" width="11.28515625" customWidth="1"/>
    <col min="12" max="26" width="7.85546875" customWidth="1"/>
  </cols>
  <sheetData>
    <row r="1" spans="1:26" ht="13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3"/>
      <c r="W2" s="3"/>
      <c r="X2" s="3"/>
      <c r="Y2" s="3"/>
      <c r="Z2" s="3"/>
    </row>
    <row r="3" spans="1:26" ht="16.5" customHeight="1" x14ac:dyDescent="0.2">
      <c r="A3" s="1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 t="s">
        <v>3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1.25" customHeight="1" x14ac:dyDescent="0.2">
      <c r="A6" s="5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6" t="s">
        <v>62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3" t="s">
        <v>8</v>
      </c>
      <c r="B10" s="3"/>
      <c r="C10" s="3"/>
      <c r="D10" s="7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 x14ac:dyDescent="0.25">
      <c r="A11" s="47" t="s">
        <v>9</v>
      </c>
      <c r="B11" s="8"/>
      <c r="C11" s="9" t="s">
        <v>10</v>
      </c>
      <c r="D11" s="48" t="s">
        <v>11</v>
      </c>
      <c r="E11" s="9" t="s">
        <v>12</v>
      </c>
      <c r="F11" s="10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66" t="s">
        <v>13</v>
      </c>
      <c r="B12" s="67"/>
      <c r="C12" s="11"/>
      <c r="D12" s="12"/>
      <c r="E12" s="13"/>
      <c r="F12" s="5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62" t="s">
        <v>14</v>
      </c>
      <c r="B13" s="59"/>
      <c r="C13" s="20">
        <v>0</v>
      </c>
      <c r="D13" s="14">
        <v>0</v>
      </c>
      <c r="E13" s="14">
        <f>C13-D13</f>
        <v>0</v>
      </c>
      <c r="F13" s="5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58" t="s">
        <v>15</v>
      </c>
      <c r="B14" s="59"/>
      <c r="C14" s="15">
        <v>43200</v>
      </c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2">
      <c r="A15" s="68" t="s">
        <v>16</v>
      </c>
      <c r="B15" s="57"/>
      <c r="C15" s="19">
        <v>44415</v>
      </c>
      <c r="D15" s="18"/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2">
      <c r="A16" s="68" t="s">
        <v>18</v>
      </c>
      <c r="B16" s="57"/>
      <c r="C16" s="19">
        <v>39000</v>
      </c>
      <c r="D16" s="18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2">
      <c r="A17" s="68" t="s">
        <v>19</v>
      </c>
      <c r="B17" s="57"/>
      <c r="C17" s="19">
        <v>6239.16</v>
      </c>
      <c r="D17" s="18"/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 x14ac:dyDescent="0.25">
      <c r="A18" s="52" t="s">
        <v>20</v>
      </c>
      <c r="B18" s="53"/>
      <c r="C18" s="19">
        <v>2079.7199999999998</v>
      </c>
      <c r="D18" s="18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4.5" customHeight="1" x14ac:dyDescent="0.2">
      <c r="A19" s="68" t="s">
        <v>21</v>
      </c>
      <c r="B19" s="57"/>
      <c r="C19" s="19">
        <v>976</v>
      </c>
      <c r="D19" s="18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8.5" customHeight="1" x14ac:dyDescent="0.25">
      <c r="A20" s="54" t="s">
        <v>22</v>
      </c>
      <c r="B20" s="55"/>
      <c r="C20" s="19">
        <v>195</v>
      </c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3.5" customHeight="1" x14ac:dyDescent="0.2">
      <c r="A21" s="62" t="s">
        <v>17</v>
      </c>
      <c r="B21" s="59"/>
      <c r="C21" s="20"/>
      <c r="D21" s="20"/>
      <c r="E21" s="20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58" t="s">
        <v>24</v>
      </c>
      <c r="B22" s="59"/>
      <c r="C22" s="20">
        <v>42000</v>
      </c>
      <c r="D22" s="20">
        <v>0</v>
      </c>
      <c r="E22" s="20"/>
      <c r="F22" s="5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62" t="s">
        <v>23</v>
      </c>
      <c r="B23" s="59"/>
      <c r="C23" s="20"/>
      <c r="D23" s="20"/>
      <c r="E23" s="20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58" t="s">
        <v>25</v>
      </c>
      <c r="B24" s="59"/>
      <c r="C24" s="20">
        <v>27300</v>
      </c>
      <c r="D24" s="20">
        <v>0</v>
      </c>
      <c r="E24" s="20"/>
      <c r="F24" s="5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63" t="s">
        <v>27</v>
      </c>
      <c r="B25" s="59"/>
      <c r="C25" s="20">
        <v>23800</v>
      </c>
      <c r="D25" s="20"/>
      <c r="E25" s="20"/>
      <c r="F25" s="5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63" t="s">
        <v>28</v>
      </c>
      <c r="B26" s="59"/>
      <c r="C26" s="20">
        <f>4750*28</f>
        <v>133000</v>
      </c>
      <c r="D26" s="20"/>
      <c r="E26" s="20"/>
      <c r="F26" s="5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63" t="s">
        <v>29</v>
      </c>
      <c r="B27" s="59"/>
      <c r="C27" s="20">
        <v>28000</v>
      </c>
      <c r="D27" s="20"/>
      <c r="E27" s="20"/>
      <c r="F27" s="5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60" t="s">
        <v>31</v>
      </c>
      <c r="B28" s="61"/>
      <c r="C28" s="21">
        <f>75*3*4*28</f>
        <v>25200</v>
      </c>
      <c r="D28" s="20"/>
      <c r="E28" s="20"/>
      <c r="F28" s="5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58" t="s">
        <v>33</v>
      </c>
      <c r="B29" s="59"/>
      <c r="C29" s="15">
        <v>16800</v>
      </c>
      <c r="D29" s="20"/>
      <c r="E29" s="20"/>
      <c r="F29" s="5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56" t="s">
        <v>26</v>
      </c>
      <c r="B30" s="57"/>
      <c r="C30" s="49"/>
      <c r="D30" s="20"/>
      <c r="E30" s="20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63" t="s">
        <v>35</v>
      </c>
      <c r="B31" s="59"/>
      <c r="C31" s="20">
        <v>728000</v>
      </c>
      <c r="D31" s="20"/>
      <c r="E31" s="20"/>
      <c r="F31" s="5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62" t="s">
        <v>30</v>
      </c>
      <c r="B32" s="59"/>
      <c r="C32" s="20"/>
      <c r="D32" s="20"/>
      <c r="E32" s="2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62" t="s">
        <v>32</v>
      </c>
      <c r="B33" s="59"/>
      <c r="C33" s="20"/>
      <c r="D33" s="20"/>
      <c r="E33" s="2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62" t="s">
        <v>34</v>
      </c>
      <c r="B34" s="59"/>
      <c r="C34" s="20"/>
      <c r="D34" s="20"/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">
      <c r="A35" s="62" t="s">
        <v>36</v>
      </c>
      <c r="B35" s="59"/>
      <c r="C35" s="20"/>
      <c r="D35" s="20"/>
      <c r="E35" s="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">
      <c r="A36" s="62" t="s">
        <v>37</v>
      </c>
      <c r="B36" s="59"/>
      <c r="C36" s="20"/>
      <c r="D36" s="20"/>
      <c r="E36" s="20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">
      <c r="A37" s="62" t="s">
        <v>38</v>
      </c>
      <c r="B37" s="59"/>
      <c r="C37" s="23"/>
      <c r="D37" s="20"/>
      <c r="E37" s="2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63" t="s">
        <v>39</v>
      </c>
      <c r="B38" s="59"/>
      <c r="C38" s="23">
        <v>22500</v>
      </c>
      <c r="D38" s="23"/>
      <c r="E38" s="23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63" t="s">
        <v>40</v>
      </c>
      <c r="B39" s="59"/>
      <c r="C39" s="23">
        <f>875*28*3</f>
        <v>73500</v>
      </c>
      <c r="D39" s="23"/>
      <c r="E39" s="23"/>
      <c r="F39" s="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thickBot="1" x14ac:dyDescent="0.25">
      <c r="A40" s="64" t="s">
        <v>41</v>
      </c>
      <c r="B40" s="65"/>
      <c r="C40" s="36">
        <v>8750</v>
      </c>
      <c r="D40" s="36"/>
      <c r="E40" s="36"/>
      <c r="F40" s="2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thickTop="1" x14ac:dyDescent="0.2">
      <c r="A41" s="56" t="s">
        <v>42</v>
      </c>
      <c r="B41" s="57"/>
      <c r="C41" s="24">
        <f>SUM(C13:C40)</f>
        <v>1264954.8799999999</v>
      </c>
      <c r="D41" s="24">
        <f>SUM(D13:D40)</f>
        <v>0</v>
      </c>
      <c r="E41" s="24">
        <f>SUM(E13:E40)</f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50"/>
      <c r="B42" s="25"/>
      <c r="C42" s="25"/>
      <c r="D42" s="25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6" t="s">
        <v>59</v>
      </c>
      <c r="B43" s="27" t="s">
        <v>43</v>
      </c>
      <c r="C43" s="27" t="s">
        <v>44</v>
      </c>
      <c r="D43" s="27" t="s">
        <v>45</v>
      </c>
      <c r="E43" s="27" t="s">
        <v>46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30" t="s">
        <v>47</v>
      </c>
      <c r="B44" s="28"/>
      <c r="C44" s="29">
        <v>0</v>
      </c>
      <c r="D44" s="29">
        <v>0</v>
      </c>
      <c r="E44" s="29">
        <f t="shared" ref="E44:E46" si="0">C44-D44</f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30" t="s">
        <v>48</v>
      </c>
      <c r="B45" s="28"/>
      <c r="C45" s="29">
        <v>0</v>
      </c>
      <c r="D45" s="29">
        <v>0</v>
      </c>
      <c r="E45" s="29">
        <f t="shared" si="0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30" t="s">
        <v>49</v>
      </c>
      <c r="B46" s="28"/>
      <c r="C46" s="29">
        <v>0</v>
      </c>
      <c r="D46" s="29">
        <v>0</v>
      </c>
      <c r="E46" s="29">
        <f t="shared" si="0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51" t="s">
        <v>50</v>
      </c>
      <c r="B47" s="31" t="s">
        <v>51</v>
      </c>
      <c r="C47" s="32">
        <f>20*150*28</f>
        <v>84000</v>
      </c>
      <c r="D47" s="33"/>
      <c r="E47" s="3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5" customHeight="1" x14ac:dyDescent="0.2">
      <c r="A48" s="44" t="s">
        <v>52</v>
      </c>
      <c r="B48" s="35" t="s">
        <v>53</v>
      </c>
      <c r="C48" s="36">
        <f>10*28*1000</f>
        <v>280000</v>
      </c>
      <c r="D48" s="36">
        <v>0</v>
      </c>
      <c r="E48" s="36"/>
      <c r="F48" s="2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37" t="s">
        <v>55</v>
      </c>
      <c r="B49" s="31" t="s">
        <v>53</v>
      </c>
      <c r="C49" s="32">
        <f>7*28*850</f>
        <v>166600</v>
      </c>
      <c r="D49" s="38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39" t="s">
        <v>56</v>
      </c>
      <c r="B50" s="31" t="s">
        <v>53</v>
      </c>
      <c r="C50" s="21">
        <f>75*7*4*28</f>
        <v>58800</v>
      </c>
      <c r="D50" s="38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5" customHeight="1" x14ac:dyDescent="0.25">
      <c r="A51" s="40" t="s">
        <v>57</v>
      </c>
      <c r="B51" s="31" t="s">
        <v>53</v>
      </c>
      <c r="C51" s="21">
        <f>7*200*28</f>
        <v>39200</v>
      </c>
      <c r="D51" s="38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8.5" customHeight="1" x14ac:dyDescent="0.25">
      <c r="A52" s="37" t="s">
        <v>61</v>
      </c>
      <c r="B52" s="31" t="s">
        <v>53</v>
      </c>
      <c r="C52" s="41">
        <f>25*1*28*10*24</f>
        <v>168000</v>
      </c>
      <c r="D52" s="38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31" t="s">
        <v>60</v>
      </c>
      <c r="B53" s="31" t="s">
        <v>53</v>
      </c>
      <c r="C53" s="32">
        <f>85*20*28</f>
        <v>47600</v>
      </c>
      <c r="D53" s="33"/>
      <c r="E53" s="3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46" customFormat="1" ht="26.25" customHeight="1" x14ac:dyDescent="0.2">
      <c r="A54" s="34" t="s">
        <v>58</v>
      </c>
      <c r="B54" s="27" t="s">
        <v>54</v>
      </c>
      <c r="C54" s="27" t="s">
        <v>10</v>
      </c>
      <c r="D54" s="27" t="s">
        <v>45</v>
      </c>
      <c r="E54" s="27" t="s">
        <v>46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3.5" customHeight="1" x14ac:dyDescent="0.25">
      <c r="A55" s="30"/>
      <c r="B55" s="28"/>
      <c r="C55" s="29">
        <v>0</v>
      </c>
      <c r="D55" s="29">
        <v>0</v>
      </c>
      <c r="E55" s="29">
        <f>C55-D55</f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42"/>
      <c r="C695" s="4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42"/>
      <c r="C696" s="4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42"/>
      <c r="C697" s="4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42"/>
      <c r="C698" s="4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42"/>
      <c r="C699" s="4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42"/>
      <c r="C700" s="4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42"/>
      <c r="C701" s="4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42"/>
      <c r="C702" s="4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42"/>
      <c r="C703" s="4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42"/>
      <c r="C704" s="4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42"/>
      <c r="C705" s="4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42"/>
      <c r="C706" s="4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42"/>
      <c r="C707" s="4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42"/>
      <c r="C708" s="4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42"/>
      <c r="C709" s="4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42"/>
      <c r="C710" s="4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42"/>
      <c r="C711" s="4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42"/>
      <c r="C712" s="4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42"/>
      <c r="C713" s="4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42"/>
      <c r="C714" s="4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42"/>
      <c r="C715" s="4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42"/>
      <c r="C716" s="4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42"/>
      <c r="C717" s="4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42"/>
      <c r="C718" s="4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42"/>
      <c r="C719" s="4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42"/>
      <c r="C720" s="4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42"/>
      <c r="C721" s="4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42"/>
      <c r="C722" s="4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42"/>
      <c r="C723" s="4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42"/>
      <c r="C724" s="4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42"/>
      <c r="C725" s="4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42"/>
      <c r="C726" s="4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42"/>
      <c r="C727" s="4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42"/>
      <c r="C728" s="4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42"/>
      <c r="C729" s="4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42"/>
      <c r="C730" s="4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42"/>
      <c r="C731" s="4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42"/>
      <c r="C732" s="4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42"/>
      <c r="C733" s="4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42"/>
      <c r="C734" s="4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42"/>
      <c r="C735" s="4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42"/>
      <c r="C736" s="4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42"/>
      <c r="C737" s="4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42"/>
      <c r="C738" s="4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42"/>
      <c r="C739" s="4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42"/>
      <c r="C740" s="4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42"/>
      <c r="C741" s="4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42"/>
      <c r="C742" s="4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42"/>
      <c r="C743" s="4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42"/>
      <c r="C744" s="4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42"/>
      <c r="C745" s="4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42"/>
      <c r="C746" s="4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42"/>
      <c r="C747" s="4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42"/>
      <c r="C748" s="4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42"/>
      <c r="C749" s="4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42"/>
      <c r="C750" s="4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42"/>
      <c r="C751" s="4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42"/>
      <c r="C752" s="4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42"/>
      <c r="C753" s="4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42"/>
      <c r="C754" s="4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42"/>
      <c r="C755" s="4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42"/>
      <c r="C756" s="4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42"/>
      <c r="C757" s="4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42"/>
      <c r="C758" s="4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42"/>
      <c r="C759" s="4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42"/>
      <c r="C760" s="4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42"/>
      <c r="C761" s="4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42"/>
      <c r="C762" s="4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42"/>
      <c r="C763" s="4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42"/>
      <c r="C764" s="4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42"/>
      <c r="C765" s="4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42"/>
      <c r="C766" s="4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42"/>
      <c r="C767" s="4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42"/>
      <c r="C768" s="4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42"/>
      <c r="C769" s="4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42"/>
      <c r="C770" s="4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42"/>
      <c r="C771" s="4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42"/>
      <c r="C772" s="4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42"/>
      <c r="C773" s="4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42"/>
      <c r="C774" s="4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42"/>
      <c r="C775" s="4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42"/>
      <c r="C776" s="4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42"/>
      <c r="C777" s="4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42"/>
      <c r="C778" s="4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42"/>
      <c r="C779" s="4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42"/>
      <c r="C780" s="4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42"/>
      <c r="C781" s="4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42"/>
      <c r="C782" s="4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42"/>
      <c r="C783" s="4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42"/>
      <c r="C784" s="4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42"/>
      <c r="C785" s="4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42"/>
      <c r="C786" s="4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42"/>
      <c r="C787" s="4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42"/>
      <c r="C788" s="4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42"/>
      <c r="C789" s="4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42"/>
      <c r="C790" s="4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42"/>
      <c r="C791" s="4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42"/>
      <c r="C792" s="4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42"/>
      <c r="C793" s="4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42"/>
      <c r="C794" s="4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42"/>
      <c r="C795" s="4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42"/>
      <c r="C796" s="4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42"/>
      <c r="C797" s="4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42"/>
      <c r="C798" s="4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42"/>
      <c r="C799" s="4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42"/>
      <c r="C800" s="4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42"/>
      <c r="C801" s="4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42"/>
      <c r="C802" s="4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42"/>
      <c r="C803" s="4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42"/>
      <c r="C804" s="4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42"/>
      <c r="C805" s="4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42"/>
      <c r="C806" s="4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42"/>
      <c r="C807" s="4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42"/>
      <c r="C808" s="4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42"/>
      <c r="C809" s="4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42"/>
      <c r="C810" s="4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42"/>
      <c r="C811" s="4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42"/>
      <c r="C812" s="4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42"/>
      <c r="C813" s="4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42"/>
      <c r="C814" s="4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42"/>
      <c r="C815" s="4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42"/>
      <c r="C816" s="4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42"/>
      <c r="C817" s="4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42"/>
      <c r="C818" s="4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42"/>
      <c r="C819" s="4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42"/>
      <c r="C820" s="4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42"/>
      <c r="C821" s="4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42"/>
      <c r="C822" s="4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42"/>
      <c r="C823" s="4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42"/>
      <c r="C824" s="4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42"/>
      <c r="C825" s="4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42"/>
      <c r="C826" s="4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42"/>
      <c r="C827" s="4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42"/>
      <c r="C828" s="4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42"/>
      <c r="C829" s="4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42"/>
      <c r="C830" s="4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42"/>
      <c r="C831" s="4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42"/>
      <c r="C832" s="4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42"/>
      <c r="C833" s="4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42"/>
      <c r="C834" s="4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42"/>
      <c r="C835" s="4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42"/>
      <c r="C836" s="4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42"/>
      <c r="C837" s="4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42"/>
      <c r="C838" s="4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42"/>
      <c r="C839" s="4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42"/>
      <c r="C840" s="4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42"/>
      <c r="C841" s="4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42"/>
      <c r="C842" s="4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42"/>
      <c r="C843" s="4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42"/>
      <c r="C844" s="4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42"/>
      <c r="C845" s="4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42"/>
      <c r="C846" s="4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42"/>
      <c r="C847" s="4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42"/>
      <c r="C848" s="4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42"/>
      <c r="C849" s="4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42"/>
      <c r="C850" s="4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42"/>
      <c r="C851" s="4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42"/>
      <c r="C852" s="4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42"/>
      <c r="C853" s="4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42"/>
      <c r="C854" s="4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42"/>
      <c r="C855" s="4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42"/>
      <c r="C856" s="4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42"/>
      <c r="C857" s="4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42"/>
      <c r="C858" s="4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42"/>
      <c r="C859" s="4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42"/>
      <c r="C860" s="4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42"/>
      <c r="C861" s="4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42"/>
      <c r="C862" s="4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42"/>
      <c r="C863" s="4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42"/>
      <c r="C864" s="4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42"/>
      <c r="C865" s="4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42"/>
      <c r="C866" s="4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42"/>
      <c r="C867" s="4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42"/>
      <c r="C868" s="4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42"/>
      <c r="C869" s="4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42"/>
      <c r="C870" s="4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42"/>
      <c r="C871" s="4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42"/>
      <c r="C872" s="4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42"/>
      <c r="C873" s="4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42"/>
      <c r="C874" s="4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42"/>
      <c r="C875" s="4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42"/>
      <c r="C876" s="4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42"/>
      <c r="C877" s="4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42"/>
      <c r="C878" s="4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42"/>
      <c r="C879" s="4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42"/>
      <c r="C880" s="4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42"/>
      <c r="C881" s="4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42"/>
      <c r="C882" s="4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42"/>
      <c r="C883" s="4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42"/>
      <c r="C884" s="4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42"/>
      <c r="C885" s="4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42"/>
      <c r="C886" s="4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42"/>
      <c r="C887" s="4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42"/>
      <c r="C888" s="4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42"/>
      <c r="C889" s="4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42"/>
      <c r="C890" s="4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42"/>
      <c r="C891" s="4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42"/>
      <c r="C892" s="4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42"/>
      <c r="C893" s="4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42"/>
      <c r="C894" s="4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42"/>
      <c r="C895" s="4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42"/>
      <c r="C896" s="4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42"/>
      <c r="C897" s="4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42"/>
      <c r="C898" s="4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42"/>
      <c r="C899" s="4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42"/>
      <c r="C900" s="4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42"/>
      <c r="C901" s="4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42"/>
      <c r="C902" s="4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42"/>
      <c r="C903" s="4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42"/>
      <c r="C904" s="4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42"/>
      <c r="C905" s="4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42"/>
      <c r="C906" s="4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42"/>
      <c r="C907" s="4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42"/>
      <c r="C908" s="4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42"/>
      <c r="C909" s="4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42"/>
      <c r="C910" s="4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42"/>
      <c r="C911" s="4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42"/>
      <c r="C912" s="4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42"/>
      <c r="C913" s="4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42"/>
      <c r="C914" s="4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42"/>
      <c r="C915" s="4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42"/>
      <c r="C916" s="4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42"/>
      <c r="C917" s="4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42"/>
      <c r="C918" s="4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42"/>
      <c r="C919" s="4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42"/>
      <c r="C920" s="4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42"/>
      <c r="C921" s="4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42"/>
      <c r="C922" s="4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42"/>
      <c r="C923" s="4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42"/>
      <c r="C924" s="4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42"/>
      <c r="C925" s="4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42"/>
      <c r="C926" s="4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42"/>
      <c r="C927" s="4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42"/>
      <c r="C928" s="4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42"/>
      <c r="C929" s="4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42"/>
      <c r="C930" s="4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42"/>
      <c r="C931" s="4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42"/>
      <c r="C932" s="4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42"/>
      <c r="C933" s="4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42"/>
      <c r="C934" s="4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42"/>
      <c r="C935" s="4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42"/>
      <c r="C936" s="4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42"/>
      <c r="C937" s="4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42"/>
      <c r="C938" s="4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42"/>
      <c r="C939" s="4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42"/>
      <c r="C940" s="4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42"/>
      <c r="C941" s="4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42"/>
      <c r="C942" s="4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42"/>
      <c r="C943" s="4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42"/>
      <c r="C944" s="4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42"/>
      <c r="C945" s="4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42"/>
      <c r="C946" s="4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42"/>
      <c r="C947" s="4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42"/>
      <c r="C948" s="4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42"/>
      <c r="C949" s="4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42"/>
      <c r="C950" s="4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42"/>
      <c r="C951" s="4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42"/>
      <c r="C952" s="4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42"/>
      <c r="C953" s="4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42"/>
      <c r="C954" s="4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42"/>
      <c r="C955" s="4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42"/>
      <c r="C956" s="4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42"/>
      <c r="C957" s="4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42"/>
      <c r="C958" s="4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42"/>
      <c r="C959" s="4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42"/>
      <c r="C960" s="4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42"/>
      <c r="C961" s="4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42"/>
      <c r="C962" s="4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42"/>
      <c r="C963" s="4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42"/>
      <c r="C964" s="4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42"/>
      <c r="C965" s="4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42"/>
      <c r="C966" s="4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42"/>
      <c r="C967" s="4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42"/>
      <c r="C968" s="4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42"/>
      <c r="C969" s="4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42"/>
      <c r="C970" s="4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42"/>
      <c r="C971" s="4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42"/>
      <c r="C972" s="4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42"/>
      <c r="C973" s="4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42"/>
      <c r="C974" s="4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42"/>
      <c r="C975" s="4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42"/>
      <c r="C976" s="4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42"/>
      <c r="C977" s="4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42"/>
      <c r="C978" s="4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42"/>
      <c r="C979" s="4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42"/>
      <c r="C980" s="4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42"/>
      <c r="C981" s="4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42"/>
      <c r="C982" s="4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42"/>
      <c r="C983" s="4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42"/>
      <c r="C984" s="4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42"/>
      <c r="C985" s="4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42"/>
      <c r="C986" s="4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42"/>
      <c r="C987" s="4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42"/>
      <c r="C988" s="4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42"/>
      <c r="C989" s="4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42"/>
      <c r="C990" s="4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42"/>
      <c r="C991" s="4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42"/>
      <c r="C992" s="4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42"/>
      <c r="C993" s="4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42"/>
      <c r="C994" s="4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42"/>
      <c r="C995" s="4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42"/>
      <c r="C996" s="4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42"/>
      <c r="C997" s="4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42"/>
      <c r="C998" s="4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30">
    <mergeCell ref="A12:B12"/>
    <mergeCell ref="A13:B13"/>
    <mergeCell ref="A24:B24"/>
    <mergeCell ref="A23:B23"/>
    <mergeCell ref="A25:B25"/>
    <mergeCell ref="A17:B17"/>
    <mergeCell ref="A19:B19"/>
    <mergeCell ref="A15:B15"/>
    <mergeCell ref="A16:B16"/>
    <mergeCell ref="A14:B14"/>
    <mergeCell ref="A40:B40"/>
    <mergeCell ref="A41:B41"/>
    <mergeCell ref="A38:B38"/>
    <mergeCell ref="A37:B37"/>
    <mergeCell ref="A35:B35"/>
    <mergeCell ref="A36:B36"/>
    <mergeCell ref="A34:B34"/>
    <mergeCell ref="A32:B32"/>
    <mergeCell ref="A31:B31"/>
    <mergeCell ref="A33:B33"/>
    <mergeCell ref="A39:B39"/>
    <mergeCell ref="A18:B18"/>
    <mergeCell ref="A20:B20"/>
    <mergeCell ref="A30:B30"/>
    <mergeCell ref="A29:B29"/>
    <mergeCell ref="A28:B28"/>
    <mergeCell ref="A21:B21"/>
    <mergeCell ref="A22:B22"/>
    <mergeCell ref="A27:B27"/>
    <mergeCell ref="A26:B26"/>
  </mergeCells>
  <pageMargins left="0.5" right="0.5" top="0.5" bottom="0.5" header="0" footer="0"/>
  <pageSetup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Griffith</dc:creator>
  <cp:lastModifiedBy>Diana Griffith</cp:lastModifiedBy>
  <cp:lastPrinted>2019-05-08T18:10:28Z</cp:lastPrinted>
  <dcterms:created xsi:type="dcterms:W3CDTF">2019-04-19T20:13:46Z</dcterms:created>
  <dcterms:modified xsi:type="dcterms:W3CDTF">2019-05-08T18:10:34Z</dcterms:modified>
</cp:coreProperties>
</file>